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pi\Ragioneria\angela\Amministrazione Trasparente\bilancio preventivo e consuntivo\indicatori di bilancio\"/>
    </mc:Choice>
  </mc:AlternateContent>
  <bookViews>
    <workbookView xWindow="0" yWindow="0" windowWidth="28800" windowHeight="12435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ASST'!$A$1:$J$66</definedName>
    <definedName name="VERSIONI">[1]VERSIONI!$A$2:$A$10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" l="1"/>
  <c r="E58" i="1"/>
  <c r="D58" i="1"/>
  <c r="H57" i="1" s="1"/>
  <c r="R41" i="1" s="1"/>
  <c r="C58" i="1"/>
  <c r="G57" i="1" s="1"/>
  <c r="R23" i="1" s="1"/>
  <c r="E55" i="1"/>
  <c r="Q58" i="1" s="1"/>
  <c r="D55" i="1"/>
  <c r="C55" i="1"/>
  <c r="P54" i="1"/>
  <c r="D54" i="1"/>
  <c r="H54" i="1" s="1"/>
  <c r="R40" i="1" s="1"/>
  <c r="E51" i="1"/>
  <c r="D51" i="1"/>
  <c r="C51" i="1"/>
  <c r="P21" i="1" s="1"/>
  <c r="P50" i="1"/>
  <c r="P48" i="1"/>
  <c r="E45" i="1"/>
  <c r="D45" i="1"/>
  <c r="C45" i="1"/>
  <c r="E42" i="1"/>
  <c r="D42" i="1"/>
  <c r="C42" i="1"/>
  <c r="Q41" i="1"/>
  <c r="Q40" i="1"/>
  <c r="P39" i="1"/>
  <c r="E39" i="1"/>
  <c r="D39" i="1"/>
  <c r="P35" i="1" s="1"/>
  <c r="C39" i="1"/>
  <c r="P17" i="1" s="1"/>
  <c r="P37" i="1"/>
  <c r="P36" i="1"/>
  <c r="E36" i="1"/>
  <c r="D36" i="1"/>
  <c r="P34" i="1" s="1"/>
  <c r="C36" i="1"/>
  <c r="P33" i="1"/>
  <c r="E33" i="1"/>
  <c r="D33" i="1"/>
  <c r="C33" i="1"/>
  <c r="P15" i="1" s="1"/>
  <c r="P32" i="1"/>
  <c r="P31" i="1"/>
  <c r="P30" i="1"/>
  <c r="E30" i="1"/>
  <c r="D30" i="1"/>
  <c r="C30" i="1"/>
  <c r="E27" i="1"/>
  <c r="D27" i="1"/>
  <c r="C27" i="1"/>
  <c r="E24" i="1"/>
  <c r="D24" i="1"/>
  <c r="C24" i="1"/>
  <c r="Q23" i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O21" i="1"/>
  <c r="O39" i="1" s="1"/>
  <c r="O57" i="1" s="1"/>
  <c r="N21" i="1"/>
  <c r="N39" i="1" s="1"/>
  <c r="N57" i="1" s="1"/>
  <c r="E21" i="1"/>
  <c r="D21" i="1"/>
  <c r="P29" i="1" s="1"/>
  <c r="C21" i="1"/>
  <c r="P11" i="1" s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O36" i="1" s="1"/>
  <c r="O54" i="1" s="1"/>
  <c r="N18" i="1"/>
  <c r="N36" i="1" s="1"/>
  <c r="N54" i="1" s="1"/>
  <c r="E18" i="1"/>
  <c r="D18" i="1"/>
  <c r="P28" i="1" s="1"/>
  <c r="C18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O15" i="1"/>
  <c r="O33" i="1" s="1"/>
  <c r="O51" i="1" s="1"/>
  <c r="N15" i="1"/>
  <c r="N33" i="1" s="1"/>
  <c r="N51" i="1" s="1"/>
  <c r="E15" i="1"/>
  <c r="D15" i="1"/>
  <c r="P27" i="1" s="1"/>
  <c r="C15" i="1"/>
  <c r="P9" i="1" s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P12" i="1"/>
  <c r="O12" i="1"/>
  <c r="O30" i="1" s="1"/>
  <c r="O48" i="1" s="1"/>
  <c r="N12" i="1"/>
  <c r="N30" i="1" s="1"/>
  <c r="N48" i="1" s="1"/>
  <c r="E12" i="1"/>
  <c r="D12" i="1"/>
  <c r="P26" i="1" s="1"/>
  <c r="C12" i="1"/>
  <c r="P8" i="1" s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C10" i="1"/>
  <c r="G9" i="1" s="1"/>
  <c r="R7" i="1" s="1"/>
  <c r="O9" i="1"/>
  <c r="O27" i="1" s="1"/>
  <c r="O45" i="1" s="1"/>
  <c r="N9" i="1"/>
  <c r="N27" i="1" s="1"/>
  <c r="N45" i="1" s="1"/>
  <c r="E9" i="1"/>
  <c r="D9" i="1"/>
  <c r="P25" i="1" s="1"/>
  <c r="C9" i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E7" i="1"/>
  <c r="Q42" i="1" s="1"/>
  <c r="D7" i="1"/>
  <c r="Q24" i="1" s="1"/>
  <c r="C7" i="1"/>
  <c r="Q6" i="1" s="1"/>
  <c r="O6" i="1"/>
  <c r="O24" i="1" s="1"/>
  <c r="O42" i="1" s="1"/>
  <c r="N6" i="1"/>
  <c r="N24" i="1" s="1"/>
  <c r="N42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6" i="1"/>
  <c r="P42" i="1" s="1"/>
  <c r="D6" i="1"/>
  <c r="P24" i="1" s="1"/>
  <c r="C6" i="1"/>
  <c r="P6" i="1" s="1"/>
  <c r="E4" i="1"/>
  <c r="I4" i="1" s="1"/>
  <c r="D4" i="1"/>
  <c r="H4" i="1" s="1"/>
  <c r="C4" i="1"/>
  <c r="G4" i="1" s="1"/>
  <c r="B2" i="1"/>
  <c r="A2" i="1"/>
  <c r="A1" i="1"/>
  <c r="D48" i="1" l="1"/>
  <c r="P38" i="1" s="1"/>
  <c r="C57" i="1"/>
  <c r="P23" i="1" s="1"/>
  <c r="C48" i="1"/>
  <c r="P20" i="1" s="1"/>
  <c r="C54" i="1"/>
  <c r="C13" i="1"/>
  <c r="P40" i="1"/>
  <c r="P46" i="1"/>
  <c r="P52" i="1"/>
  <c r="E54" i="1"/>
  <c r="G6" i="1"/>
  <c r="R6" i="1" s="1"/>
  <c r="P44" i="1"/>
  <c r="H6" i="1"/>
  <c r="R24" i="1" s="1"/>
  <c r="P45" i="1"/>
  <c r="P51" i="1"/>
  <c r="P57" i="1"/>
  <c r="I6" i="1"/>
  <c r="R42" i="1" s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10" i="1"/>
  <c r="P43" i="1"/>
  <c r="P49" i="1"/>
  <c r="P55" i="1"/>
  <c r="Q7" i="1"/>
  <c r="E10" i="1"/>
  <c r="P47" i="1"/>
  <c r="P53" i="1"/>
  <c r="D57" i="1"/>
  <c r="P41" i="1" s="1"/>
  <c r="I54" i="1" l="1"/>
  <c r="R58" i="1" s="1"/>
  <c r="P58" i="1"/>
  <c r="Q43" i="1"/>
  <c r="E13" i="1"/>
  <c r="E48" i="1"/>
  <c r="H9" i="1"/>
  <c r="R25" i="1" s="1"/>
  <c r="Q25" i="1"/>
  <c r="D13" i="1"/>
  <c r="C16" i="1"/>
  <c r="Q8" i="1"/>
  <c r="G12" i="1"/>
  <c r="R8" i="1" s="1"/>
  <c r="I9" i="1"/>
  <c r="R43" i="1" s="1"/>
  <c r="G54" i="1"/>
  <c r="R22" i="1" s="1"/>
  <c r="P22" i="1"/>
  <c r="P56" i="1" l="1"/>
  <c r="E57" i="1"/>
  <c r="G15" i="1"/>
  <c r="R9" i="1" s="1"/>
  <c r="Q9" i="1"/>
  <c r="C19" i="1"/>
  <c r="E16" i="1"/>
  <c r="Q44" i="1"/>
  <c r="I12" i="1"/>
  <c r="R44" i="1" s="1"/>
  <c r="D16" i="1"/>
  <c r="Q26" i="1"/>
  <c r="H12" i="1"/>
  <c r="R26" i="1" s="1"/>
  <c r="Q45" i="1" l="1"/>
  <c r="E19" i="1"/>
  <c r="I15" i="1"/>
  <c r="R45" i="1" s="1"/>
  <c r="I57" i="1"/>
  <c r="R59" i="1" s="1"/>
  <c r="P59" i="1"/>
  <c r="C22" i="1"/>
  <c r="G18" i="1"/>
  <c r="R10" i="1" s="1"/>
  <c r="Q10" i="1"/>
  <c r="H15" i="1"/>
  <c r="R27" i="1" s="1"/>
  <c r="Q27" i="1"/>
  <c r="D19" i="1"/>
  <c r="D22" i="1" l="1"/>
  <c r="H18" i="1"/>
  <c r="R28" i="1" s="1"/>
  <c r="Q28" i="1"/>
  <c r="Q11" i="1"/>
  <c r="G21" i="1"/>
  <c r="R11" i="1" s="1"/>
  <c r="C25" i="1"/>
  <c r="E22" i="1"/>
  <c r="Q46" i="1"/>
  <c r="I18" i="1"/>
  <c r="R46" i="1" s="1"/>
  <c r="Q12" i="1" l="1"/>
  <c r="C28" i="1"/>
  <c r="G24" i="1"/>
  <c r="R12" i="1" s="1"/>
  <c r="Q47" i="1"/>
  <c r="E25" i="1"/>
  <c r="I21" i="1"/>
  <c r="R47" i="1" s="1"/>
  <c r="Q29" i="1"/>
  <c r="H21" i="1"/>
  <c r="R29" i="1" s="1"/>
  <c r="D25" i="1"/>
  <c r="Q30" i="1" l="1"/>
  <c r="D28" i="1"/>
  <c r="H24" i="1"/>
  <c r="R30" i="1" s="1"/>
  <c r="Q48" i="1"/>
  <c r="E28" i="1"/>
  <c r="I24" i="1"/>
  <c r="R48" i="1" s="1"/>
  <c r="G27" i="1"/>
  <c r="R13" i="1" s="1"/>
  <c r="Q13" i="1"/>
  <c r="C31" i="1"/>
  <c r="C34" i="1" l="1"/>
  <c r="Q14" i="1"/>
  <c r="G30" i="1"/>
  <c r="R14" i="1" s="1"/>
  <c r="Q49" i="1"/>
  <c r="E31" i="1"/>
  <c r="I27" i="1"/>
  <c r="R49" i="1" s="1"/>
  <c r="H27" i="1"/>
  <c r="R31" i="1" s="1"/>
  <c r="Q31" i="1"/>
  <c r="D31" i="1"/>
  <c r="E34" i="1" l="1"/>
  <c r="Q50" i="1"/>
  <c r="I30" i="1"/>
  <c r="R50" i="1" s="1"/>
  <c r="D34" i="1"/>
  <c r="Q32" i="1"/>
  <c r="H30" i="1"/>
  <c r="R32" i="1" s="1"/>
  <c r="G33" i="1"/>
  <c r="R15" i="1" s="1"/>
  <c r="Q15" i="1"/>
  <c r="C37" i="1"/>
  <c r="C40" i="1" l="1"/>
  <c r="G36" i="1"/>
  <c r="R16" i="1" s="1"/>
  <c r="Q16" i="1"/>
  <c r="H33" i="1"/>
  <c r="R33" i="1" s="1"/>
  <c r="Q33" i="1"/>
  <c r="D37" i="1"/>
  <c r="Q51" i="1"/>
  <c r="E37" i="1"/>
  <c r="I33" i="1"/>
  <c r="R51" i="1" s="1"/>
  <c r="E40" i="1" l="1"/>
  <c r="Q52" i="1"/>
  <c r="I36" i="1"/>
  <c r="R52" i="1" s="1"/>
  <c r="D40" i="1"/>
  <c r="H36" i="1"/>
  <c r="R34" i="1" s="1"/>
  <c r="Q34" i="1"/>
  <c r="Q17" i="1"/>
  <c r="G39" i="1"/>
  <c r="R17" i="1" s="1"/>
  <c r="C43" i="1"/>
  <c r="H39" i="1" l="1"/>
  <c r="R35" i="1" s="1"/>
  <c r="Q35" i="1"/>
  <c r="D43" i="1"/>
  <c r="Q18" i="1"/>
  <c r="C46" i="1"/>
  <c r="G42" i="1"/>
  <c r="R18" i="1" s="1"/>
  <c r="Q53" i="1"/>
  <c r="E43" i="1"/>
  <c r="I39" i="1"/>
  <c r="R53" i="1" s="1"/>
  <c r="Q54" i="1" l="1"/>
  <c r="E46" i="1"/>
  <c r="I42" i="1"/>
  <c r="R54" i="1" s="1"/>
  <c r="G45" i="1"/>
  <c r="R19" i="1" s="1"/>
  <c r="Q19" i="1"/>
  <c r="C52" i="1"/>
  <c r="C49" i="1"/>
  <c r="Q36" i="1"/>
  <c r="D46" i="1"/>
  <c r="H42" i="1"/>
  <c r="R36" i="1" s="1"/>
  <c r="G51" i="1" l="1"/>
  <c r="R21" i="1" s="1"/>
  <c r="Q21" i="1"/>
  <c r="H45" i="1"/>
  <c r="R37" i="1" s="1"/>
  <c r="Q37" i="1"/>
  <c r="D52" i="1"/>
  <c r="D49" i="1"/>
  <c r="Q20" i="1"/>
  <c r="G48" i="1"/>
  <c r="R20" i="1" s="1"/>
  <c r="Q55" i="1"/>
  <c r="E52" i="1"/>
  <c r="E49" i="1"/>
  <c r="I45" i="1"/>
  <c r="R55" i="1" s="1"/>
  <c r="Q56" i="1" l="1"/>
  <c r="I48" i="1"/>
  <c r="R56" i="1" s="1"/>
  <c r="H48" i="1"/>
  <c r="R38" i="1" s="1"/>
  <c r="Q38" i="1"/>
  <c r="Q57" i="1"/>
  <c r="I51" i="1"/>
  <c r="R57" i="1" s="1"/>
  <c r="H51" i="1"/>
  <c r="R39" i="1" s="1"/>
  <c r="Q39" i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<sst xmlns="http://schemas.openxmlformats.org/spreadsheetml/2006/main" count="84" uniqueCount="52">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</sst>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/>
    <cellStyle name="Normale" xfId="0" builtinId="0"/>
    <cellStyle name="Normale 2 2" xfId="1"/>
    <cellStyle name="Normale 2_conto_economico_trimestrale_TRIM_1" xfId="2"/>
    <cellStyle name="Normale 2_conto_economico_trimestrale_TRIM_3" xfId="3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/Ragioneria/angela/Amministrazione%20Trasparente/bilancio%20preventivo%20e%20consuntivo/2022/consuntivo%202022/bilancio_di_esercizio_20230329_0944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2022</v>
          </cell>
        </row>
        <row r="5">
          <cell r="B5" t="str">
            <v>Consuntivo</v>
          </cell>
        </row>
      </sheetData>
      <sheetData sheetId="1" refreshError="1"/>
      <sheetData sheetId="2" refreshError="1"/>
      <sheetData sheetId="3" refreshError="1"/>
      <sheetData sheetId="4">
        <row r="10">
          <cell r="N10" t="str">
            <v>Valore netto al 31/12/2021</v>
          </cell>
          <cell r="O10" t="str">
            <v>Valore netto al 31/12/2022</v>
          </cell>
          <cell r="R10" t="str">
            <v>Prechiusura al ° trimestre 2022</v>
          </cell>
        </row>
        <row r="11">
          <cell r="N11">
            <v>142368222</v>
          </cell>
          <cell r="O11">
            <v>146309686</v>
          </cell>
          <cell r="R11">
            <v>0</v>
          </cell>
        </row>
        <row r="31">
          <cell r="N31">
            <v>28162514</v>
          </cell>
          <cell r="O31">
            <v>23433183</v>
          </cell>
        </row>
        <row r="98">
          <cell r="N98">
            <v>499935</v>
          </cell>
          <cell r="O98">
            <v>174734</v>
          </cell>
          <cell r="R98">
            <v>0</v>
          </cell>
        </row>
        <row r="381">
          <cell r="N381">
            <v>5786498</v>
          </cell>
          <cell r="O381">
            <v>5735637</v>
          </cell>
          <cell r="R381">
            <v>0</v>
          </cell>
        </row>
        <row r="397">
          <cell r="N397">
            <v>137665762</v>
          </cell>
          <cell r="O397">
            <v>142301337</v>
          </cell>
          <cell r="R397">
            <v>0</v>
          </cell>
        </row>
        <row r="401">
          <cell r="N401">
            <v>28605113</v>
          </cell>
          <cell r="O401">
            <v>29162851</v>
          </cell>
          <cell r="R401">
            <v>0</v>
          </cell>
        </row>
        <row r="403">
          <cell r="N403">
            <v>27960151</v>
          </cell>
          <cell r="O403">
            <v>28789387</v>
          </cell>
          <cell r="R403">
            <v>0</v>
          </cell>
        </row>
        <row r="408">
          <cell r="N408">
            <v>14453736</v>
          </cell>
          <cell r="O408">
            <v>14517022</v>
          </cell>
        </row>
        <row r="409">
          <cell r="N409">
            <v>0</v>
          </cell>
        </row>
        <row r="410">
          <cell r="N410">
            <v>908850</v>
          </cell>
          <cell r="O410">
            <v>966304</v>
          </cell>
        </row>
        <row r="411">
          <cell r="N411">
            <v>493707</v>
          </cell>
          <cell r="O411">
            <v>460097</v>
          </cell>
        </row>
        <row r="412">
          <cell r="N412">
            <v>218</v>
          </cell>
          <cell r="O412">
            <v>54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52819</v>
          </cell>
          <cell r="O415">
            <v>46501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9692</v>
          </cell>
          <cell r="O419">
            <v>7168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6907</v>
          </cell>
          <cell r="O422">
            <v>16032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O429">
            <v>698313</v>
          </cell>
          <cell r="R429">
            <v>0</v>
          </cell>
        </row>
        <row r="435">
          <cell r="N435">
            <v>534341</v>
          </cell>
          <cell r="O435">
            <v>473493</v>
          </cell>
        </row>
        <row r="436">
          <cell r="N436">
            <v>281157</v>
          </cell>
          <cell r="O436">
            <v>274947</v>
          </cell>
        </row>
        <row r="437">
          <cell r="N437">
            <v>67079</v>
          </cell>
          <cell r="O437">
            <v>112751</v>
          </cell>
        </row>
        <row r="438">
          <cell r="N438">
            <v>0</v>
          </cell>
        </row>
        <row r="447">
          <cell r="N447">
            <v>99277</v>
          </cell>
          <cell r="O447">
            <v>102700</v>
          </cell>
        </row>
        <row r="453">
          <cell r="N453">
            <v>32051</v>
          </cell>
          <cell r="O453">
            <v>43541</v>
          </cell>
        </row>
        <row r="454">
          <cell r="N454">
            <v>6602107</v>
          </cell>
          <cell r="O454">
            <v>6933556</v>
          </cell>
        </row>
        <row r="478">
          <cell r="N478">
            <v>644962</v>
          </cell>
          <cell r="O478">
            <v>373464</v>
          </cell>
          <cell r="R478">
            <v>0</v>
          </cell>
        </row>
        <row r="499">
          <cell r="N499">
            <v>31560079</v>
          </cell>
          <cell r="O499">
            <v>34660847</v>
          </cell>
          <cell r="R499">
            <v>0</v>
          </cell>
        </row>
        <row r="889">
          <cell r="N889">
            <v>1312052</v>
          </cell>
          <cell r="O889">
            <v>1490212</v>
          </cell>
          <cell r="R889">
            <v>0</v>
          </cell>
        </row>
        <row r="902">
          <cell r="N902">
            <v>120972</v>
          </cell>
          <cell r="O902">
            <v>56490</v>
          </cell>
        </row>
        <row r="907">
          <cell r="N907">
            <v>74324</v>
          </cell>
          <cell r="O907">
            <v>108991</v>
          </cell>
        </row>
        <row r="921">
          <cell r="N921">
            <v>5853875</v>
          </cell>
          <cell r="O921">
            <v>4683883</v>
          </cell>
          <cell r="R921">
            <v>0</v>
          </cell>
        </row>
        <row r="959">
          <cell r="N959">
            <v>16467759</v>
          </cell>
          <cell r="O959">
            <v>18574788</v>
          </cell>
          <cell r="R959">
            <v>0</v>
          </cell>
        </row>
        <row r="988">
          <cell r="N988">
            <v>509605</v>
          </cell>
          <cell r="O988">
            <v>375253</v>
          </cell>
          <cell r="R988">
            <v>0</v>
          </cell>
        </row>
        <row r="997">
          <cell r="N997">
            <v>0</v>
          </cell>
        </row>
        <row r="998">
          <cell r="N998">
            <v>0</v>
          </cell>
        </row>
        <row r="1000">
          <cell r="N1000">
            <v>86952</v>
          </cell>
          <cell r="O1000">
            <v>236255</v>
          </cell>
        </row>
        <row r="1001">
          <cell r="N1001">
            <v>132269</v>
          </cell>
          <cell r="O1001">
            <v>42624</v>
          </cell>
        </row>
        <row r="1021">
          <cell r="N1021">
            <v>3445520</v>
          </cell>
          <cell r="O1021">
            <v>3841119</v>
          </cell>
          <cell r="R1021">
            <v>0</v>
          </cell>
        </row>
        <row r="1034">
          <cell r="N1034">
            <v>296762</v>
          </cell>
          <cell r="O1034">
            <v>707851</v>
          </cell>
          <cell r="R1034">
            <v>0</v>
          </cell>
        </row>
        <row r="1049">
          <cell r="N1049">
            <v>60230219</v>
          </cell>
          <cell r="O1049">
            <v>62212690</v>
          </cell>
          <cell r="R1049">
            <v>0</v>
          </cell>
        </row>
        <row r="1384">
          <cell r="N1384">
            <v>1442182</v>
          </cell>
          <cell r="O1384">
            <v>1438091</v>
          </cell>
          <cell r="R1384">
            <v>0</v>
          </cell>
        </row>
        <row r="1607">
          <cell r="N1607">
            <v>0</v>
          </cell>
          <cell r="O1607">
            <v>0</v>
          </cell>
          <cell r="R1607">
            <v>0</v>
          </cell>
        </row>
        <row r="1729">
          <cell r="N1729">
            <v>4803914</v>
          </cell>
          <cell r="O1729">
            <v>5105150</v>
          </cell>
          <cell r="R1729">
            <v>0</v>
          </cell>
        </row>
        <row r="1746">
          <cell r="N1746">
            <v>135696465</v>
          </cell>
          <cell r="O1746">
            <v>140486694</v>
          </cell>
          <cell r="R174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28162514</v>
          </cell>
          <cell r="D37">
            <v>23433183</v>
          </cell>
          <cell r="E37">
            <v>-4729331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R66"/>
  <sheetViews>
    <sheetView showGridLines="0" tabSelected="1" view="pageBreakPreview" topLeftCell="A31" zoomScale="40" zoomScaleNormal="90" zoomScaleSheetLayoutView="40" workbookViewId="0">
      <selection activeCell="C90" sqref="C90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 customWidth="1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Consuntivo 2022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tr">
        <f>[1]Info!$B$2</f>
        <v>704</v>
      </c>
      <c r="B2" s="5" t="str">
        <f>[1]Info!$C$2</f>
        <v>ASST CENTRO SPECIALISTICO ORTOPEDICO TRAUMATOLOGICO GAETANO PINI/CTO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1</v>
      </c>
      <c r="C4" s="7" t="str">
        <f>+'[1]NI-San'!N10</f>
        <v>Valore netto al 31/12/2021</v>
      </c>
      <c r="D4" s="8" t="str">
        <f>+'[1]NI-San'!O10</f>
        <v>Valore netto al 31/12/2022</v>
      </c>
      <c r="E4" s="8" t="str">
        <f>'[1]NI-San'!R10</f>
        <v>Prechiusura al ° trimestre 2022</v>
      </c>
      <c r="F4" s="9"/>
      <c r="G4" s="10" t="str">
        <f>+C4</f>
        <v>Valore netto al 31/12/2021</v>
      </c>
      <c r="H4" s="10" t="str">
        <f>+D4</f>
        <v>Valore netto al 31/12/2022</v>
      </c>
      <c r="I4" s="10" t="str">
        <f>E4</f>
        <v>Prechiusura al ° trimestre 2022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2</v>
      </c>
      <c r="M5" s="11" t="s">
        <v>3</v>
      </c>
      <c r="N5" s="11" t="s">
        <v>4</v>
      </c>
      <c r="O5" s="11" t="s">
        <v>5</v>
      </c>
      <c r="P5" s="11" t="s">
        <v>6</v>
      </c>
      <c r="Q5" s="11" t="s">
        <v>7</v>
      </c>
      <c r="R5" s="12" t="s">
        <v>8</v>
      </c>
    </row>
    <row r="6" spans="1:18" ht="16.5" customHeight="1" x14ac:dyDescent="0.3">
      <c r="A6" s="13" t="s">
        <v>9</v>
      </c>
      <c r="B6" s="14" t="s">
        <v>10</v>
      </c>
      <c r="C6" s="15">
        <f>+'[1]NI-San'!$N$1049+'[1]NI-San'!$N$902+'[1]NI-San'!$N$907+'[1]NI-San'!$N$910+'[1]NI-San'!$N$997+'[1]NI-San'!$N$998+'[1]NI-San'!$N$1000+'[1]NI-San'!$N$1001</f>
        <v>60644736</v>
      </c>
      <c r="D6" s="15">
        <f>+'[1]NI-San'!$O$1049+'[1]NI-San'!$O$902+'[1]NI-San'!$O$907+'[1]NI-San'!$O$910+'[1]NI-San'!$O$997+'[1]NI-San'!$O$998+'[1]NI-San'!$O$1000+'[1]NI-San'!$O$1001</f>
        <v>62657050</v>
      </c>
      <c r="E6" s="15">
        <f>+'[1]NI-San'!$R$1049+'[1]NI-San'!$R$902+'[1]NI-San'!$R$907+'[1]NI-San'!$R$910+'[1]NI-San'!$R$997+'[1]NI-San'!$R$998+'[1]NI-San'!$R$1000+'[1]NI-San'!$R$1001</f>
        <v>0</v>
      </c>
      <c r="F6" s="16"/>
      <c r="G6" s="17">
        <f>IF(C7=0,0,+C6/C7)</f>
        <v>0.56194536147504692</v>
      </c>
      <c r="H6" s="17">
        <f>IF(D7=0,0,+D6/D7)</f>
        <v>0.53568540678082777</v>
      </c>
      <c r="I6" s="17" t="e">
        <f>+E6/E7</f>
        <v>#DIV/0!</v>
      </c>
      <c r="L6" s="11" t="str">
        <f>[1]Info!B2</f>
        <v>704</v>
      </c>
      <c r="M6" s="11" t="str">
        <f>C4</f>
        <v>Valore netto al 31/12/2021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60644736</v>
      </c>
      <c r="Q6" s="19">
        <f>C7</f>
        <v>107919275</v>
      </c>
      <c r="R6" s="12">
        <f>G6</f>
        <v>0.56194536147504692</v>
      </c>
    </row>
    <row r="7" spans="1:18" ht="16.5" customHeight="1" x14ac:dyDescent="0.3">
      <c r="A7" s="13"/>
      <c r="B7" s="20" t="s">
        <v>11</v>
      </c>
      <c r="C7" s="21">
        <f>+'[1]NI-San'!$N$11-'[1]NI-San'!$N$31-'[1]NI-San'!$N$381-'[1]NI-San'!$N$98</f>
        <v>107919275</v>
      </c>
      <c r="D7" s="21">
        <f>+'[1]NI-San'!$O$11-'[1]NI-San'!$O$31-'[1]NI-San'!$O$381-'[1]NI-San'!$O$98</f>
        <v>116966132</v>
      </c>
      <c r="E7" s="21">
        <f>+'[1]NI-San'!$R$11-'[1]NI-San'!$R$31-'[1]NI-San'!$R$381-'[1]NI-San'!$R$98</f>
        <v>0</v>
      </c>
      <c r="F7" s="22"/>
      <c r="G7" s="23"/>
      <c r="H7" s="23"/>
      <c r="I7" s="23"/>
      <c r="L7" s="11" t="str">
        <f t="shared" ref="L7:M22" si="0">L6</f>
        <v>704</v>
      </c>
      <c r="M7" s="11" t="str">
        <f t="shared" si="0"/>
        <v>Valore netto al 31/12/2021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65349656</v>
      </c>
      <c r="Q7" s="19">
        <f>C10</f>
        <v>107919275</v>
      </c>
      <c r="R7" s="12">
        <f>G9</f>
        <v>0.60554202203452534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704</v>
      </c>
      <c r="M8" s="11" t="str">
        <f t="shared" si="0"/>
        <v>Valore netto al 31/12/2021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27960151</v>
      </c>
      <c r="Q8" s="19">
        <f>C13</f>
        <v>107919275</v>
      </c>
      <c r="R8" s="12">
        <f>G12</f>
        <v>0.25908394028777526</v>
      </c>
    </row>
    <row r="9" spans="1:18" ht="16.5" customHeight="1" x14ac:dyDescent="0.3">
      <c r="A9" s="13" t="s">
        <v>12</v>
      </c>
      <c r="B9" s="14" t="s">
        <v>13</v>
      </c>
      <c r="C9" s="27">
        <f>+'[1]NI-San'!$N$401+'[1]NI-San'!$N$499+'[1]NI-San'!$N$1021+'[1]NI-San'!$N$1034+'[1]NI-San'!$N$1384</f>
        <v>65349656</v>
      </c>
      <c r="D9" s="27">
        <f>+'[1]NI-San'!$O$401+'[1]NI-San'!$O$499+'[1]NI-San'!$O$1021+'[1]NI-San'!$O$1034+'[1]NI-San'!$O$1384</f>
        <v>69810759</v>
      </c>
      <c r="E9" s="27">
        <f>+'[1]NI-San'!$R$401+'[1]NI-San'!$R$499+'[1]NI-San'!$R$1021+'[1]NI-San'!$R$1034+'[1]NI-San'!$R$1384</f>
        <v>0</v>
      </c>
      <c r="F9" s="16"/>
      <c r="G9" s="17">
        <f>IF(C10=0,0,+C9/C10)</f>
        <v>0.60554202203452534</v>
      </c>
      <c r="H9" s="17">
        <f>IF(D10=0,0,+D9/D10)</f>
        <v>0.59684592288646421</v>
      </c>
      <c r="I9" s="17" t="e">
        <f>+E9/E10</f>
        <v>#DIV/0!</v>
      </c>
      <c r="L9" s="11" t="str">
        <f t="shared" si="0"/>
        <v>704</v>
      </c>
      <c r="M9" s="11" t="str">
        <f t="shared" si="0"/>
        <v>Valore netto al 31/12/2021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15925929</v>
      </c>
      <c r="Q9" s="19">
        <f>C16</f>
        <v>107919275</v>
      </c>
      <c r="R9" s="12">
        <f>G15</f>
        <v>0.14757260924890386</v>
      </c>
    </row>
    <row r="10" spans="1:18" ht="16.5" customHeight="1" x14ac:dyDescent="0.3">
      <c r="A10" s="13"/>
      <c r="B10" s="20" t="s">
        <v>11</v>
      </c>
      <c r="C10" s="21">
        <f>+C7</f>
        <v>107919275</v>
      </c>
      <c r="D10" s="21">
        <f>+D7</f>
        <v>116966132</v>
      </c>
      <c r="E10" s="21">
        <f>+E7</f>
        <v>0</v>
      </c>
      <c r="F10" s="22"/>
      <c r="G10" s="23"/>
      <c r="H10" s="23"/>
      <c r="I10" s="23"/>
      <c r="L10" s="11" t="str">
        <f t="shared" si="0"/>
        <v>704</v>
      </c>
      <c r="M10" s="11" t="str">
        <f t="shared" si="0"/>
        <v>Valore netto al 31/12/2021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882577</v>
      </c>
      <c r="Q10" s="19">
        <f>C19</f>
        <v>107919275</v>
      </c>
      <c r="R10" s="12">
        <f>G18</f>
        <v>8.1781220268575747E-3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704</v>
      </c>
      <c r="M11" s="11" t="str">
        <f t="shared" si="0"/>
        <v>Valore netto al 31/12/2021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99277</v>
      </c>
      <c r="Q11" s="19">
        <f>C22</f>
        <v>107919275</v>
      </c>
      <c r="R11" s="12">
        <f>G21</f>
        <v>9.199190784037421E-4</v>
      </c>
    </row>
    <row r="12" spans="1:18" ht="16.5" customHeight="1" x14ac:dyDescent="0.3">
      <c r="A12" s="13" t="s">
        <v>14</v>
      </c>
      <c r="B12" s="29" t="s">
        <v>15</v>
      </c>
      <c r="C12" s="30">
        <f>+'[1]NI-San'!N403</f>
        <v>27960151</v>
      </c>
      <c r="D12" s="30">
        <f>+'[1]NI-San'!O403</f>
        <v>28789387</v>
      </c>
      <c r="E12" s="30">
        <f>+'[1]NI-San'!R403</f>
        <v>0</v>
      </c>
      <c r="F12" s="31"/>
      <c r="G12" s="17">
        <f>IF(C13=0,0,+C12/C13)</f>
        <v>0.25908394028777526</v>
      </c>
      <c r="H12" s="17">
        <f>IF(D13=0,0,+D12/D13)</f>
        <v>0.24613438529368484</v>
      </c>
      <c r="I12" s="32" t="e">
        <f>+E12/E13</f>
        <v>#DIV/0!</v>
      </c>
      <c r="L12" s="11" t="str">
        <f t="shared" si="0"/>
        <v>704</v>
      </c>
      <c r="M12" s="11" t="str">
        <f t="shared" si="0"/>
        <v>Valore netto al 31/12/2021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6634158</v>
      </c>
      <c r="Q12" s="19">
        <f>C25</f>
        <v>107919275</v>
      </c>
      <c r="R12" s="12">
        <f>G24</f>
        <v>6.1473337362579573E-2</v>
      </c>
    </row>
    <row r="13" spans="1:18" ht="16.5" customHeight="1" x14ac:dyDescent="0.3">
      <c r="A13" s="13"/>
      <c r="B13" s="33" t="s">
        <v>11</v>
      </c>
      <c r="C13" s="34">
        <f>+C10</f>
        <v>107919275</v>
      </c>
      <c r="D13" s="34">
        <f>+D10</f>
        <v>116966132</v>
      </c>
      <c r="E13" s="34">
        <f>+E10</f>
        <v>0</v>
      </c>
      <c r="F13" s="35"/>
      <c r="G13" s="36"/>
      <c r="H13" s="37"/>
      <c r="I13" s="37"/>
      <c r="L13" s="11" t="str">
        <f t="shared" si="0"/>
        <v>704</v>
      </c>
      <c r="M13" s="11" t="str">
        <f t="shared" si="0"/>
        <v>Valore netto al 31/12/2021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644962</v>
      </c>
      <c r="Q13" s="19">
        <f>C28</f>
        <v>107919275</v>
      </c>
      <c r="R13" s="12">
        <f>G27</f>
        <v>5.9763374058989923E-3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704</v>
      </c>
      <c r="M14" s="11" t="str">
        <f t="shared" si="0"/>
        <v>Valore netto al 31/12/2021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1312052</v>
      </c>
      <c r="Q14" s="19">
        <f>C31</f>
        <v>107919275</v>
      </c>
      <c r="R14" s="12">
        <f>G30</f>
        <v>1.2157716960200113E-2</v>
      </c>
    </row>
    <row r="15" spans="1:18" ht="16.5" customHeight="1" x14ac:dyDescent="0.3">
      <c r="A15" s="13" t="s">
        <v>16</v>
      </c>
      <c r="B15" s="39" t="s">
        <v>17</v>
      </c>
      <c r="C15" s="40">
        <f>SUM('[1]NI-San'!N406:N429)</f>
        <v>15925929</v>
      </c>
      <c r="D15" s="40">
        <f>SUM('[1]NI-San'!O406:O429)</f>
        <v>16711491</v>
      </c>
      <c r="E15" s="40">
        <f>SUM('[1]NI-San'!R406:R429)</f>
        <v>0</v>
      </c>
      <c r="F15" s="41"/>
      <c r="G15" s="17">
        <f>IF(C16=0,0,+C15/C16)</f>
        <v>0.14757260924890386</v>
      </c>
      <c r="H15" s="17">
        <f>IF(D16=0,0,+D15/D16)</f>
        <v>0.14287461433708007</v>
      </c>
      <c r="I15" s="42" t="e">
        <f>+E15/E16</f>
        <v>#DIV/0!</v>
      </c>
      <c r="L15" s="11" t="str">
        <f t="shared" si="0"/>
        <v>704</v>
      </c>
      <c r="M15" s="11" t="str">
        <f t="shared" si="0"/>
        <v>Valore netto al 31/12/2021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5853875</v>
      </c>
      <c r="Q15" s="19">
        <f>C34</f>
        <v>107919275</v>
      </c>
      <c r="R15" s="12">
        <f>G33</f>
        <v>5.424309049518726E-2</v>
      </c>
    </row>
    <row r="16" spans="1:18" ht="16.5" customHeight="1" x14ac:dyDescent="0.3">
      <c r="A16" s="13"/>
      <c r="B16" s="43" t="s">
        <v>11</v>
      </c>
      <c r="C16" s="44">
        <f>+C13</f>
        <v>107919275</v>
      </c>
      <c r="D16" s="44">
        <f>+D13</f>
        <v>116966132</v>
      </c>
      <c r="E16" s="44">
        <f>+E13</f>
        <v>0</v>
      </c>
      <c r="F16" s="45"/>
      <c r="G16" s="46"/>
      <c r="H16" s="47"/>
      <c r="I16" s="47"/>
      <c r="L16" s="11" t="str">
        <f t="shared" si="0"/>
        <v>704</v>
      </c>
      <c r="M16" s="11" t="str">
        <f t="shared" si="0"/>
        <v>Valore netto al 31/12/2021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16467759</v>
      </c>
      <c r="Q16" s="19">
        <f>C37</f>
        <v>107919275</v>
      </c>
      <c r="R16" s="12">
        <f>G36</f>
        <v>0.15259330643205304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704</v>
      </c>
      <c r="M17" s="11" t="str">
        <f t="shared" si="0"/>
        <v>Valore netto al 31/12/2021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509605</v>
      </c>
      <c r="Q17" s="19">
        <f>C40</f>
        <v>107919275</v>
      </c>
      <c r="R17" s="12">
        <f>G39</f>
        <v>4.722094361734732E-3</v>
      </c>
    </row>
    <row r="18" spans="1:18" ht="16.5" customHeight="1" x14ac:dyDescent="0.3">
      <c r="A18" s="13" t="s">
        <v>18</v>
      </c>
      <c r="B18" s="39" t="s">
        <v>19</v>
      </c>
      <c r="C18" s="40">
        <f>+'[1]NI-San'!N435+'[1]NI-San'!N436+'[1]NI-San'!N437</f>
        <v>882577</v>
      </c>
      <c r="D18" s="40">
        <f>+'[1]NI-San'!O435+'[1]NI-San'!O436+'[1]NI-San'!O437</f>
        <v>861191</v>
      </c>
      <c r="E18" s="40">
        <f>+'[1]NI-San'!R435+'[1]NI-San'!R436+'[1]NI-San'!R437</f>
        <v>0</v>
      </c>
      <c r="F18" s="41"/>
      <c r="G18" s="17">
        <f>IF(C19=0,0,+C18/C19)</f>
        <v>8.1781220268575747E-3</v>
      </c>
      <c r="H18" s="17">
        <f>IF(D19=0,0,+D18/D19)</f>
        <v>7.3627381300426353E-3</v>
      </c>
      <c r="I18" s="42" t="e">
        <f>+E18/E19</f>
        <v>#DIV/0!</v>
      </c>
      <c r="L18" s="11" t="str">
        <f t="shared" si="0"/>
        <v>704</v>
      </c>
      <c r="M18" s="11" t="str">
        <f t="shared" si="0"/>
        <v>Valore netto al 31/12/2021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3445520</v>
      </c>
      <c r="Q18" s="19">
        <f>C43</f>
        <v>107919275</v>
      </c>
      <c r="R18" s="12">
        <f>G42</f>
        <v>3.1926826787893083E-2</v>
      </c>
    </row>
    <row r="19" spans="1:18" ht="16.5" customHeight="1" x14ac:dyDescent="0.3">
      <c r="A19" s="13"/>
      <c r="B19" s="43" t="s">
        <v>11</v>
      </c>
      <c r="C19" s="44">
        <f>+C16</f>
        <v>107919275</v>
      </c>
      <c r="D19" s="44">
        <f>+D16</f>
        <v>116966132</v>
      </c>
      <c r="E19" s="44">
        <f>+E16</f>
        <v>0</v>
      </c>
      <c r="F19" s="45"/>
      <c r="G19" s="46"/>
      <c r="H19" s="47"/>
      <c r="I19" s="47"/>
      <c r="L19" s="11" t="str">
        <f t="shared" si="0"/>
        <v>704</v>
      </c>
      <c r="M19" s="11" t="str">
        <f t="shared" si="0"/>
        <v>Valore netto al 31/12/2021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296762</v>
      </c>
      <c r="Q19" s="19">
        <f>C46</f>
        <v>107919275</v>
      </c>
      <c r="R19" s="12">
        <f>G45</f>
        <v>2.7498516831214815E-3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704</v>
      </c>
      <c r="M20" s="11" t="str">
        <f t="shared" si="0"/>
        <v>Valore netto al 31/12/2021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107919275</v>
      </c>
      <c r="R20" s="12">
        <f ca="1">G48</f>
        <v>0</v>
      </c>
    </row>
    <row r="21" spans="1:18" ht="16.5" customHeight="1" x14ac:dyDescent="0.3">
      <c r="A21" s="13" t="s">
        <v>20</v>
      </c>
      <c r="B21" s="39" t="s">
        <v>21</v>
      </c>
      <c r="C21" s="40">
        <f>+'[1]NI-San'!N447+'[1]NI-San'!N438</f>
        <v>99277</v>
      </c>
      <c r="D21" s="40">
        <f>+'[1]NI-San'!O447+'[1]NI-San'!O438</f>
        <v>102700</v>
      </c>
      <c r="E21" s="40">
        <f>+'[1]NI-San'!R447+'[1]NI-San'!R438</f>
        <v>0</v>
      </c>
      <c r="F21" s="41"/>
      <c r="G21" s="17">
        <f>IF(C22=0,0,+C21/C22)</f>
        <v>9.199190784037421E-4</v>
      </c>
      <c r="H21" s="17">
        <f>IF(D22=0,0,+D21/D22)</f>
        <v>8.7803194175900426E-4</v>
      </c>
      <c r="I21" s="42" t="e">
        <f>+E21/E22</f>
        <v>#DIV/0!</v>
      </c>
      <c r="L21" s="11" t="str">
        <f t="shared" si="0"/>
        <v>704</v>
      </c>
      <c r="M21" s="11" t="str">
        <f t="shared" si="0"/>
        <v>Valore netto al 31/12/2021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142469676</v>
      </c>
      <c r="Q21" s="19">
        <f>C52</f>
        <v>107919275</v>
      </c>
      <c r="R21" s="12">
        <f>G51</f>
        <v>1.3201504179860364</v>
      </c>
    </row>
    <row r="22" spans="1:18" ht="16.5" customHeight="1" x14ac:dyDescent="0.3">
      <c r="A22" s="13"/>
      <c r="B22" s="43" t="s">
        <v>11</v>
      </c>
      <c r="C22" s="44">
        <f>+C19</f>
        <v>107919275</v>
      </c>
      <c r="D22" s="44">
        <f>+D19</f>
        <v>116966132</v>
      </c>
      <c r="E22" s="44">
        <f>+E19</f>
        <v>0</v>
      </c>
      <c r="F22" s="45"/>
      <c r="G22" s="46"/>
      <c r="H22" s="47"/>
      <c r="I22" s="47"/>
      <c r="L22" s="11" t="str">
        <f t="shared" si="0"/>
        <v>704</v>
      </c>
      <c r="M22" s="11" t="str">
        <f t="shared" si="0"/>
        <v>Valore netto al 31/12/2021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142469676</v>
      </c>
      <c r="Q22" s="19">
        <f>C55</f>
        <v>135696465</v>
      </c>
      <c r="R22" s="12">
        <f>G54</f>
        <v>1.0499144248157091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704</v>
      </c>
      <c r="M23" s="11" t="str">
        <f t="shared" si="1"/>
        <v>Valore netto al 31/12/2021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28162514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22</v>
      </c>
      <c r="B24" s="39" t="s">
        <v>23</v>
      </c>
      <c r="C24" s="40">
        <f>+'[1]NI-San'!N451+'[1]NI-San'!N452+'[1]NI-San'!N453+'[1]NI-San'!N454</f>
        <v>6634158</v>
      </c>
      <c r="D24" s="40">
        <f>+'[1]NI-San'!O451+'[1]NI-San'!O452+'[1]NI-San'!O453+'[1]NI-San'!O454</f>
        <v>6977097</v>
      </c>
      <c r="E24" s="40">
        <f>+'[1]NI-San'!R451+'[1]NI-San'!R452+'[1]NI-San'!R453+'[1]NI-San'!R454</f>
        <v>0</v>
      </c>
      <c r="F24" s="41"/>
      <c r="G24" s="17">
        <f>IF(C25=0,0,+C24/C25)</f>
        <v>6.1473337362579573E-2</v>
      </c>
      <c r="H24" s="17">
        <f>IF(D25=0,0,+D24/D25)</f>
        <v>5.9650574749278706E-2</v>
      </c>
      <c r="I24" s="42" t="e">
        <f>+E24/E25</f>
        <v>#DIV/0!</v>
      </c>
      <c r="L24" s="11" t="str">
        <f t="shared" si="1"/>
        <v>704</v>
      </c>
      <c r="M24" s="11" t="str">
        <f>D4</f>
        <v>Valore netto al 31/12/2022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62657050</v>
      </c>
      <c r="Q24" s="19">
        <f>D7</f>
        <v>116966132</v>
      </c>
      <c r="R24" s="12">
        <f>H6</f>
        <v>0.53568540678082777</v>
      </c>
    </row>
    <row r="25" spans="1:18" ht="16.5" customHeight="1" x14ac:dyDescent="0.3">
      <c r="A25" s="13"/>
      <c r="B25" s="43" t="s">
        <v>11</v>
      </c>
      <c r="C25" s="44">
        <f>+C22</f>
        <v>107919275</v>
      </c>
      <c r="D25" s="44">
        <f>+D22</f>
        <v>116966132</v>
      </c>
      <c r="E25" s="44">
        <f>+E22</f>
        <v>0</v>
      </c>
      <c r="F25" s="45"/>
      <c r="G25" s="46"/>
      <c r="H25" s="47"/>
      <c r="I25" s="47"/>
      <c r="L25" s="11" t="str">
        <f t="shared" si="1"/>
        <v>704</v>
      </c>
      <c r="M25" s="11" t="str">
        <f t="shared" si="1"/>
        <v>Valore netto al 31/12/2022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69810759</v>
      </c>
      <c r="Q25" s="19">
        <f>D10</f>
        <v>116966132</v>
      </c>
      <c r="R25" s="12">
        <f>H9</f>
        <v>0.59684592288646421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704</v>
      </c>
      <c r="M26" s="11" t="str">
        <f t="shared" si="1"/>
        <v>Valore netto al 31/12/2022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28789387</v>
      </c>
      <c r="Q26" s="19">
        <f>D13</f>
        <v>116966132</v>
      </c>
      <c r="R26" s="12">
        <f>H12</f>
        <v>0.24613438529368484</v>
      </c>
    </row>
    <row r="27" spans="1:18" ht="16.5" customHeight="1" x14ac:dyDescent="0.3">
      <c r="A27" s="13" t="s">
        <v>24</v>
      </c>
      <c r="B27" s="29" t="s">
        <v>25</v>
      </c>
      <c r="C27" s="30">
        <f>+'[1]NI-San'!N478</f>
        <v>644962</v>
      </c>
      <c r="D27" s="30">
        <f>+'[1]NI-San'!O478</f>
        <v>373464</v>
      </c>
      <c r="E27" s="30">
        <f>+'[1]NI-San'!R478</f>
        <v>0</v>
      </c>
      <c r="F27" s="31"/>
      <c r="G27" s="17">
        <f>IF(C28=0,0,+C27/C28)</f>
        <v>5.9763374058989923E-3</v>
      </c>
      <c r="H27" s="17">
        <f>IF(D28=0,0,+D27/D28)</f>
        <v>3.1929242560573006E-3</v>
      </c>
      <c r="I27" s="32" t="e">
        <f>+E27/E28</f>
        <v>#DIV/0!</v>
      </c>
      <c r="L27" s="11" t="str">
        <f t="shared" si="1"/>
        <v>704</v>
      </c>
      <c r="M27" s="11" t="str">
        <f t="shared" si="1"/>
        <v>Valore netto al 31/12/2022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16711491</v>
      </c>
      <c r="Q27" s="19">
        <f>D16</f>
        <v>116966132</v>
      </c>
      <c r="R27" s="12">
        <f>H15</f>
        <v>0.14287461433708007</v>
      </c>
    </row>
    <row r="28" spans="1:18" ht="16.5" customHeight="1" x14ac:dyDescent="0.3">
      <c r="A28" s="13"/>
      <c r="B28" s="33" t="s">
        <v>11</v>
      </c>
      <c r="C28" s="34">
        <f>+C25</f>
        <v>107919275</v>
      </c>
      <c r="D28" s="34">
        <f>+D25</f>
        <v>116966132</v>
      </c>
      <c r="E28" s="34">
        <f>+E25</f>
        <v>0</v>
      </c>
      <c r="F28" s="35"/>
      <c r="G28" s="36"/>
      <c r="H28" s="37"/>
      <c r="I28" s="37"/>
      <c r="L28" s="11" t="str">
        <f t="shared" si="1"/>
        <v>704</v>
      </c>
      <c r="M28" s="11" t="str">
        <f t="shared" si="1"/>
        <v>Valore netto al 31/12/2022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861191</v>
      </c>
      <c r="Q28" s="19">
        <f>D19</f>
        <v>116966132</v>
      </c>
      <c r="R28" s="12">
        <f>H18</f>
        <v>7.3627381300426353E-3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704</v>
      </c>
      <c r="M29" s="11" t="str">
        <f t="shared" si="1"/>
        <v>Valore netto al 31/12/2022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102700</v>
      </c>
      <c r="Q29" s="19">
        <f>D22</f>
        <v>116966132</v>
      </c>
      <c r="R29" s="12">
        <f>H21</f>
        <v>8.7803194175900426E-4</v>
      </c>
    </row>
    <row r="30" spans="1:18" ht="16.5" customHeight="1" x14ac:dyDescent="0.3">
      <c r="A30" s="13" t="s">
        <v>26</v>
      </c>
      <c r="B30" s="29" t="s">
        <v>27</v>
      </c>
      <c r="C30" s="54">
        <f>+'[1]NI-San'!N889</f>
        <v>1312052</v>
      </c>
      <c r="D30" s="54">
        <f>+'[1]NI-San'!O889</f>
        <v>1490212</v>
      </c>
      <c r="E30" s="54">
        <f>+'[1]NI-San'!R889</f>
        <v>0</v>
      </c>
      <c r="F30" s="31"/>
      <c r="G30" s="17">
        <f>IF(C31=0,0,+C30/C31)</f>
        <v>1.2157716960200113E-2</v>
      </c>
      <c r="H30" s="17">
        <f>IF(D31=0,0,+D30/D31)</f>
        <v>1.2740542706840986E-2</v>
      </c>
      <c r="I30" s="32" t="e">
        <f>+E30/E31</f>
        <v>#DIV/0!</v>
      </c>
      <c r="L30" s="11" t="str">
        <f t="shared" si="1"/>
        <v>704</v>
      </c>
      <c r="M30" s="11" t="str">
        <f t="shared" si="1"/>
        <v>Valore netto al 31/12/2022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6977097</v>
      </c>
      <c r="Q30" s="19">
        <f>D25</f>
        <v>116966132</v>
      </c>
      <c r="R30" s="12">
        <f>H24</f>
        <v>5.9650574749278706E-2</v>
      </c>
    </row>
    <row r="31" spans="1:18" ht="16.5" customHeight="1" x14ac:dyDescent="0.3">
      <c r="A31" s="13"/>
      <c r="B31" s="33" t="s">
        <v>11</v>
      </c>
      <c r="C31" s="34">
        <f>+C28</f>
        <v>107919275</v>
      </c>
      <c r="D31" s="34">
        <f>+D28</f>
        <v>116966132</v>
      </c>
      <c r="E31" s="34">
        <f>+E28</f>
        <v>0</v>
      </c>
      <c r="F31" s="35"/>
      <c r="G31" s="36"/>
      <c r="H31" s="37"/>
      <c r="I31" s="37"/>
      <c r="L31" s="11" t="str">
        <f t="shared" si="1"/>
        <v>704</v>
      </c>
      <c r="M31" s="11" t="str">
        <f t="shared" si="1"/>
        <v>Valore netto al 31/12/2022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373464</v>
      </c>
      <c r="Q31" s="19">
        <f>D28</f>
        <v>116966132</v>
      </c>
      <c r="R31" s="12">
        <f>H27</f>
        <v>3.1929242560573006E-3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704</v>
      </c>
      <c r="M32" s="11" t="str">
        <f t="shared" si="1"/>
        <v>Valore netto al 31/12/2022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1490212</v>
      </c>
      <c r="Q32" s="19">
        <f>D31</f>
        <v>116966132</v>
      </c>
      <c r="R32" s="12">
        <f>H30</f>
        <v>1.2740542706840986E-2</v>
      </c>
    </row>
    <row r="33" spans="1:18" ht="16.5" customHeight="1" x14ac:dyDescent="0.3">
      <c r="A33" s="13" t="s">
        <v>28</v>
      </c>
      <c r="B33" s="29" t="s">
        <v>29</v>
      </c>
      <c r="C33" s="54">
        <f>+'[1]NI-San'!N921</f>
        <v>5853875</v>
      </c>
      <c r="D33" s="54">
        <f>+'[1]NI-San'!O921</f>
        <v>4683883</v>
      </c>
      <c r="E33" s="54">
        <f>+'[1]NI-San'!R921</f>
        <v>0</v>
      </c>
      <c r="F33" s="31"/>
      <c r="G33" s="17">
        <f>IF(C34=0,0,+C33/C34)</f>
        <v>5.424309049518726E-2</v>
      </c>
      <c r="H33" s="17">
        <f>IF(D34=0,0,+D33/D34)</f>
        <v>4.004477980001938E-2</v>
      </c>
      <c r="I33" s="32" t="e">
        <f>+E33/E34</f>
        <v>#DIV/0!</v>
      </c>
      <c r="L33" s="11" t="str">
        <f t="shared" si="1"/>
        <v>704</v>
      </c>
      <c r="M33" s="11" t="str">
        <f t="shared" si="1"/>
        <v>Valore netto al 31/12/2022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4683883</v>
      </c>
      <c r="Q33" s="19">
        <f>D34</f>
        <v>116966132</v>
      </c>
      <c r="R33" s="12">
        <f>H33</f>
        <v>4.004477980001938E-2</v>
      </c>
    </row>
    <row r="34" spans="1:18" ht="16.5" customHeight="1" x14ac:dyDescent="0.3">
      <c r="A34" s="13"/>
      <c r="B34" s="33" t="s">
        <v>11</v>
      </c>
      <c r="C34" s="34">
        <f>+C31</f>
        <v>107919275</v>
      </c>
      <c r="D34" s="34">
        <f>+D31</f>
        <v>116966132</v>
      </c>
      <c r="E34" s="34">
        <f>+E31</f>
        <v>0</v>
      </c>
      <c r="F34" s="35"/>
      <c r="G34" s="36"/>
      <c r="H34" s="37"/>
      <c r="I34" s="37"/>
      <c r="L34" s="11" t="str">
        <f t="shared" si="1"/>
        <v>704</v>
      </c>
      <c r="M34" s="11" t="str">
        <f t="shared" si="1"/>
        <v>Valore netto al 31/12/2022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18574788</v>
      </c>
      <c r="Q34" s="19">
        <f>D37</f>
        <v>116966132</v>
      </c>
      <c r="R34" s="12">
        <f>H36</f>
        <v>0.15880484104578238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704</v>
      </c>
      <c r="M35" s="11" t="str">
        <f t="shared" si="1"/>
        <v>Valore netto al 31/12/2022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375253</v>
      </c>
      <c r="Q35" s="19">
        <f>D40</f>
        <v>116966132</v>
      </c>
      <c r="R35" s="12">
        <f>H39</f>
        <v>3.2082192818003079E-3</v>
      </c>
    </row>
    <row r="36" spans="1:18" ht="16.5" customHeight="1" x14ac:dyDescent="0.3">
      <c r="A36" s="13" t="s">
        <v>30</v>
      </c>
      <c r="B36" s="29" t="s">
        <v>31</v>
      </c>
      <c r="C36" s="30">
        <f>+'[1]NI-San'!N959</f>
        <v>16467759</v>
      </c>
      <c r="D36" s="30">
        <f>+'[1]NI-San'!O959</f>
        <v>18574788</v>
      </c>
      <c r="E36" s="30">
        <f>+'[1]NI-San'!R959</f>
        <v>0</v>
      </c>
      <c r="F36" s="31"/>
      <c r="G36" s="17">
        <f>IF(C37=0,0,+C36/C37)</f>
        <v>0.15259330643205304</v>
      </c>
      <c r="H36" s="17">
        <f>IF(D37=0,0,+D36/D37)</f>
        <v>0.15880484104578238</v>
      </c>
      <c r="I36" s="32" t="e">
        <f>+E36/E37</f>
        <v>#DIV/0!</v>
      </c>
      <c r="L36" s="11" t="str">
        <f t="shared" si="1"/>
        <v>704</v>
      </c>
      <c r="M36" s="11" t="str">
        <f t="shared" si="1"/>
        <v>Valore netto al 31/12/2022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3841119</v>
      </c>
      <c r="Q36" s="19">
        <f>D43</f>
        <v>116966132</v>
      </c>
      <c r="R36" s="12">
        <f>H42</f>
        <v>3.2839582999974727E-2</v>
      </c>
    </row>
    <row r="37" spans="1:18" ht="16.5" customHeight="1" x14ac:dyDescent="0.3">
      <c r="A37" s="13"/>
      <c r="B37" s="33" t="s">
        <v>11</v>
      </c>
      <c r="C37" s="34">
        <f>+C34</f>
        <v>107919275</v>
      </c>
      <c r="D37" s="34">
        <f>+D34</f>
        <v>116966132</v>
      </c>
      <c r="E37" s="34">
        <f>+E34</f>
        <v>0</v>
      </c>
      <c r="F37" s="35"/>
      <c r="G37" s="36"/>
      <c r="H37" s="37"/>
      <c r="I37" s="37"/>
      <c r="L37" s="11" t="str">
        <f t="shared" si="1"/>
        <v>704</v>
      </c>
      <c r="M37" s="11" t="str">
        <f t="shared" si="1"/>
        <v>Valore netto al 31/12/2022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707851</v>
      </c>
      <c r="Q37" s="19">
        <f>D46</f>
        <v>116966132</v>
      </c>
      <c r="R37" s="12">
        <f>H45</f>
        <v>6.0517603505944777E-3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704</v>
      </c>
      <c r="M38" s="11" t="str">
        <f>M37</f>
        <v>Valore netto al 31/12/2022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116966132</v>
      </c>
      <c r="R38" s="12">
        <f ca="1">H48</f>
        <v>0</v>
      </c>
    </row>
    <row r="39" spans="1:18" ht="16.5" customHeight="1" x14ac:dyDescent="0.3">
      <c r="A39" s="55" t="s">
        <v>32</v>
      </c>
      <c r="B39" s="29" t="s">
        <v>33</v>
      </c>
      <c r="C39" s="54">
        <f>+'[1]NI-San'!N988</f>
        <v>509605</v>
      </c>
      <c r="D39" s="54">
        <f>+'[1]NI-San'!O988</f>
        <v>375253</v>
      </c>
      <c r="E39" s="54">
        <f>+'[1]NI-San'!R988</f>
        <v>0</v>
      </c>
      <c r="F39" s="31"/>
      <c r="G39" s="17">
        <f>IF(C40=0,0,+C39/C40)</f>
        <v>4.722094361734732E-3</v>
      </c>
      <c r="H39" s="17">
        <f>IF(D40=0,0,+D39/D40)</f>
        <v>3.2082192818003079E-3</v>
      </c>
      <c r="I39" s="32" t="e">
        <f>+E39/E40</f>
        <v>#DIV/0!</v>
      </c>
      <c r="L39" s="11" t="str">
        <f t="shared" ref="L39:M54" si="3">L38</f>
        <v>704</v>
      </c>
      <c r="M39" s="11" t="str">
        <f>M38</f>
        <v>Valore netto al 31/12/2022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147406487</v>
      </c>
      <c r="Q39" s="19">
        <f>D52</f>
        <v>116966132</v>
      </c>
      <c r="R39" s="12">
        <f>H51</f>
        <v>1.2602493087486213</v>
      </c>
    </row>
    <row r="40" spans="1:18" ht="16.5" customHeight="1" x14ac:dyDescent="0.3">
      <c r="A40" s="56"/>
      <c r="B40" s="33" t="s">
        <v>11</v>
      </c>
      <c r="C40" s="34">
        <f>+C37</f>
        <v>107919275</v>
      </c>
      <c r="D40" s="34">
        <f>+D37</f>
        <v>116966132</v>
      </c>
      <c r="E40" s="34">
        <f>+E37</f>
        <v>0</v>
      </c>
      <c r="F40" s="35"/>
      <c r="G40" s="36"/>
      <c r="H40" s="37"/>
      <c r="I40" s="37"/>
      <c r="L40" s="11" t="str">
        <f t="shared" si="3"/>
        <v>704</v>
      </c>
      <c r="M40" s="11" t="str">
        <f>M39</f>
        <v>Valore netto al 31/12/2022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147406487</v>
      </c>
      <c r="Q40" s="19">
        <f>D55</f>
        <v>140486694</v>
      </c>
      <c r="R40" s="12">
        <f>H54</f>
        <v>1.0492558604873996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704</v>
      </c>
      <c r="M41" s="11" t="str">
        <f>M40</f>
        <v>Valore netto al 31/12/2022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23433183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34</v>
      </c>
      <c r="B42" s="29" t="s">
        <v>35</v>
      </c>
      <c r="C42" s="54">
        <f>+'[1]NI-San'!N1021</f>
        <v>3445520</v>
      </c>
      <c r="D42" s="54">
        <f>+'[1]NI-San'!O1021</f>
        <v>3841119</v>
      </c>
      <c r="E42" s="54">
        <f>+'[1]NI-San'!R1021</f>
        <v>0</v>
      </c>
      <c r="F42" s="31"/>
      <c r="G42" s="17">
        <f>IF(C43=0,0,+C42/C43)</f>
        <v>3.1926826787893083E-2</v>
      </c>
      <c r="H42" s="17">
        <f>IF(D43=0,0,+D42/D43)</f>
        <v>3.2839582999974727E-2</v>
      </c>
      <c r="I42" s="32" t="e">
        <f>+E42/E43</f>
        <v>#DIV/0!</v>
      </c>
      <c r="L42" s="11" t="str">
        <f t="shared" si="3"/>
        <v>704</v>
      </c>
      <c r="M42" s="11" t="str">
        <f>E4</f>
        <v>Prechiusura al ° trimestre 2022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0</v>
      </c>
      <c r="Q42" s="19">
        <f>E7</f>
        <v>0</v>
      </c>
      <c r="R42" s="18" t="e">
        <f>I6</f>
        <v>#DIV/0!</v>
      </c>
    </row>
    <row r="43" spans="1:18" ht="16.5" customHeight="1" x14ac:dyDescent="0.3">
      <c r="A43" s="56"/>
      <c r="B43" s="33" t="s">
        <v>11</v>
      </c>
      <c r="C43" s="34">
        <f>+C40</f>
        <v>107919275</v>
      </c>
      <c r="D43" s="34">
        <f>+D40</f>
        <v>116966132</v>
      </c>
      <c r="E43" s="34">
        <f>+E40</f>
        <v>0</v>
      </c>
      <c r="F43" s="35"/>
      <c r="G43" s="36"/>
      <c r="H43" s="37"/>
      <c r="I43" s="37"/>
      <c r="L43" s="11" t="str">
        <f t="shared" si="3"/>
        <v>704</v>
      </c>
      <c r="M43" s="11" t="str">
        <f t="shared" si="3"/>
        <v>Prechiusura al ° trimestre 2022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0</v>
      </c>
      <c r="Q43" s="19">
        <f>E10</f>
        <v>0</v>
      </c>
      <c r="R43" s="18" t="e">
        <f>I9</f>
        <v>#DIV/0!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704</v>
      </c>
      <c r="M44" s="11" t="str">
        <f t="shared" si="3"/>
        <v>Prechiusura al ° trimestre 2022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0</v>
      </c>
      <c r="Q44" s="19">
        <f>E13</f>
        <v>0</v>
      </c>
      <c r="R44" s="18" t="e">
        <f>I12</f>
        <v>#DIV/0!</v>
      </c>
    </row>
    <row r="45" spans="1:18" ht="16.5" customHeight="1" x14ac:dyDescent="0.3">
      <c r="A45" s="55" t="s">
        <v>36</v>
      </c>
      <c r="B45" s="29" t="s">
        <v>37</v>
      </c>
      <c r="C45" s="30">
        <f>+'[1]NI-San'!N1034</f>
        <v>296762</v>
      </c>
      <c r="D45" s="30">
        <f>+'[1]NI-San'!O1034</f>
        <v>707851</v>
      </c>
      <c r="E45" s="30">
        <f>+'[1]NI-San'!R1034</f>
        <v>0</v>
      </c>
      <c r="F45" s="31"/>
      <c r="G45" s="17">
        <f>IF(C46=0,0,+C45/C46)</f>
        <v>2.7498516831214815E-3</v>
      </c>
      <c r="H45" s="17">
        <f>IF(D46=0,0,+D45/D46)</f>
        <v>6.0517603505944777E-3</v>
      </c>
      <c r="I45" s="32" t="e">
        <f>+E45/E46</f>
        <v>#DIV/0!</v>
      </c>
      <c r="L45" s="11" t="str">
        <f t="shared" si="3"/>
        <v>704</v>
      </c>
      <c r="M45" s="11" t="str">
        <f t="shared" si="3"/>
        <v>Prechiusura al ° trimestre 2022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0</v>
      </c>
      <c r="Q45" s="19">
        <f>E16</f>
        <v>0</v>
      </c>
      <c r="R45" s="18" t="e">
        <f>I15</f>
        <v>#DIV/0!</v>
      </c>
    </row>
    <row r="46" spans="1:18" ht="16.5" customHeight="1" x14ac:dyDescent="0.3">
      <c r="A46" s="56"/>
      <c r="B46" s="33" t="s">
        <v>11</v>
      </c>
      <c r="C46" s="34">
        <f>+C43</f>
        <v>107919275</v>
      </c>
      <c r="D46" s="34">
        <f>+D43</f>
        <v>116966132</v>
      </c>
      <c r="E46" s="34">
        <f>+E43</f>
        <v>0</v>
      </c>
      <c r="F46" s="35"/>
      <c r="G46" s="36"/>
      <c r="H46" s="37"/>
      <c r="I46" s="37"/>
      <c r="L46" s="11" t="str">
        <f t="shared" si="3"/>
        <v>704</v>
      </c>
      <c r="M46" s="11" t="str">
        <f t="shared" si="3"/>
        <v>Prechiusura al ° trimestre 2022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0</v>
      </c>
      <c r="Q46" s="19">
        <f>E19</f>
        <v>0</v>
      </c>
      <c r="R46" s="18" t="e">
        <f>I18</f>
        <v>#DIV/0!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704</v>
      </c>
      <c r="M47" s="11" t="str">
        <f t="shared" si="3"/>
        <v>Prechiusura al ° trimestre 2022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0</v>
      </c>
      <c r="Q47" s="19">
        <f>E22</f>
        <v>0</v>
      </c>
      <c r="R47" s="18" t="e">
        <f>I21</f>
        <v>#DIV/0!</v>
      </c>
    </row>
    <row r="48" spans="1:18" ht="16.5" customHeight="1" x14ac:dyDescent="0.3">
      <c r="A48" s="55" t="s">
        <v>38</v>
      </c>
      <c r="B48" s="29" t="s">
        <v>39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 t="e">
        <f ca="1">+E48/E49</f>
        <v>#DIV/0!</v>
      </c>
      <c r="L48" s="11" t="str">
        <f t="shared" si="3"/>
        <v>704</v>
      </c>
      <c r="M48" s="11" t="str">
        <f t="shared" si="3"/>
        <v>Prechiusura al ° trimestre 2022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0</v>
      </c>
      <c r="Q48" s="19">
        <f>E25</f>
        <v>0</v>
      </c>
      <c r="R48" s="18" t="e">
        <f>I24</f>
        <v>#DIV/0!</v>
      </c>
    </row>
    <row r="49" spans="1:18" ht="16.5" customHeight="1" x14ac:dyDescent="0.3">
      <c r="A49" s="56"/>
      <c r="B49" s="33" t="s">
        <v>11</v>
      </c>
      <c r="C49" s="34">
        <f>+C46</f>
        <v>107919275</v>
      </c>
      <c r="D49" s="34">
        <f>+D46</f>
        <v>116966132</v>
      </c>
      <c r="E49" s="34">
        <f>+E46</f>
        <v>0</v>
      </c>
      <c r="F49" s="35"/>
      <c r="G49" s="36"/>
      <c r="H49" s="37"/>
      <c r="I49" s="37"/>
      <c r="L49" s="11" t="str">
        <f t="shared" si="3"/>
        <v>704</v>
      </c>
      <c r="M49" s="11" t="str">
        <f t="shared" si="3"/>
        <v>Prechiusura al ° trimestre 2022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0</v>
      </c>
      <c r="Q49" s="19">
        <f>E28</f>
        <v>0</v>
      </c>
      <c r="R49" s="18" t="e">
        <f>I27</f>
        <v>#DIV/0!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704</v>
      </c>
      <c r="M50" s="11" t="str">
        <f t="shared" si="3"/>
        <v>Prechiusura al ° trimestre 2022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0</v>
      </c>
      <c r="Q50" s="19">
        <f>E31</f>
        <v>0</v>
      </c>
      <c r="R50" s="18" t="e">
        <f>I30</f>
        <v>#DIV/0!</v>
      </c>
    </row>
    <row r="51" spans="1:18" ht="16.5" customHeight="1" x14ac:dyDescent="0.3">
      <c r="A51" s="61" t="s">
        <v>40</v>
      </c>
      <c r="B51" s="14" t="s">
        <v>41</v>
      </c>
      <c r="C51" s="15">
        <f>+'[1]NI-San'!N397+'[1]NI-San'!N1607+'[1]NI-San'!N1729</f>
        <v>142469676</v>
      </c>
      <c r="D51" s="15">
        <f>+'[1]NI-San'!O397+'[1]NI-San'!O1607+'[1]NI-San'!O1729</f>
        <v>147406487</v>
      </c>
      <c r="E51" s="15">
        <f>+'[1]NI-San'!R397+'[1]NI-San'!R1607+'[1]NI-San'!R1729</f>
        <v>0</v>
      </c>
      <c r="F51" s="16"/>
      <c r="G51" s="17">
        <f>IF(C52=0,0,+C51/C52)</f>
        <v>1.3201504179860364</v>
      </c>
      <c r="H51" s="17">
        <f>IF(D52=0,0,+D51/D52)</f>
        <v>1.2602493087486213</v>
      </c>
      <c r="I51" s="17" t="e">
        <f>+E51/E52</f>
        <v>#DIV/0!</v>
      </c>
      <c r="L51" s="11" t="str">
        <f t="shared" si="3"/>
        <v>704</v>
      </c>
      <c r="M51" s="11" t="str">
        <f t="shared" si="3"/>
        <v>Prechiusura al ° trimestre 2022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0</v>
      </c>
      <c r="Q51" s="19">
        <f>E34</f>
        <v>0</v>
      </c>
      <c r="R51" s="18" t="e">
        <f>I33</f>
        <v>#DIV/0!</v>
      </c>
    </row>
    <row r="52" spans="1:18" ht="16.5" customHeight="1" x14ac:dyDescent="0.3">
      <c r="A52" s="62"/>
      <c r="B52" s="20" t="s">
        <v>11</v>
      </c>
      <c r="C52" s="21">
        <f>+C46</f>
        <v>107919275</v>
      </c>
      <c r="D52" s="21">
        <f>+D46</f>
        <v>116966132</v>
      </c>
      <c r="E52" s="21">
        <f>+E46</f>
        <v>0</v>
      </c>
      <c r="F52" s="22"/>
      <c r="G52" s="23"/>
      <c r="H52" s="23"/>
      <c r="I52" s="23"/>
      <c r="L52" s="11" t="str">
        <f t="shared" si="3"/>
        <v>704</v>
      </c>
      <c r="M52" s="11" t="str">
        <f t="shared" si="3"/>
        <v>Prechiusura al ° trimestre 2022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0</v>
      </c>
      <c r="Q52" s="19">
        <f>E37</f>
        <v>0</v>
      </c>
      <c r="R52" s="18" t="e">
        <f>I36</f>
        <v>#DIV/0!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704</v>
      </c>
      <c r="M53" s="11" t="str">
        <f t="shared" si="3"/>
        <v>Prechiusura al ° trimestre 2022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0</v>
      </c>
      <c r="Q53" s="19">
        <f>E40</f>
        <v>0</v>
      </c>
      <c r="R53" s="18" t="e">
        <f>I39</f>
        <v>#DIV/0!</v>
      </c>
    </row>
    <row r="54" spans="1:18" ht="16.5" customHeight="1" x14ac:dyDescent="0.3">
      <c r="A54" s="61" t="s">
        <v>42</v>
      </c>
      <c r="B54" s="14" t="s">
        <v>41</v>
      </c>
      <c r="C54" s="15">
        <f>+C51</f>
        <v>142469676</v>
      </c>
      <c r="D54" s="15">
        <f>+D51</f>
        <v>147406487</v>
      </c>
      <c r="E54" s="15">
        <f>+E51</f>
        <v>0</v>
      </c>
      <c r="F54" s="16"/>
      <c r="G54" s="17">
        <f>IF(C55=0,0,+C54/C55)</f>
        <v>1.0499144248157091</v>
      </c>
      <c r="H54" s="17">
        <f>IF(D55=0,0,+D54/D55)</f>
        <v>1.0492558604873996</v>
      </c>
      <c r="I54" s="17" t="e">
        <f>+E54/E55</f>
        <v>#DIV/0!</v>
      </c>
      <c r="L54" s="11" t="str">
        <f t="shared" si="3"/>
        <v>704</v>
      </c>
      <c r="M54" s="11" t="str">
        <f t="shared" si="3"/>
        <v>Prechiusura al ° trimestre 2022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0</v>
      </c>
      <c r="Q54" s="19">
        <f>E43</f>
        <v>0</v>
      </c>
      <c r="R54" s="18" t="e">
        <f>I42</f>
        <v>#DIV/0!</v>
      </c>
    </row>
    <row r="55" spans="1:18" ht="16.5" customHeight="1" x14ac:dyDescent="0.3">
      <c r="A55" s="62"/>
      <c r="B55" s="20" t="s">
        <v>43</v>
      </c>
      <c r="C55" s="21">
        <f>+'[1]NI-San'!N1746</f>
        <v>135696465</v>
      </c>
      <c r="D55" s="21">
        <f>+'[1]NI-San'!O1746</f>
        <v>140486694</v>
      </c>
      <c r="E55" s="21">
        <f>+'[1]NI-San'!R1746</f>
        <v>0</v>
      </c>
      <c r="F55" s="22"/>
      <c r="G55" s="23"/>
      <c r="H55" s="23"/>
      <c r="I55" s="23"/>
      <c r="L55" s="11" t="str">
        <f t="shared" ref="L55:M59" si="5">L54</f>
        <v>704</v>
      </c>
      <c r="M55" s="11" t="str">
        <f t="shared" si="5"/>
        <v>Prechiusura al ° trimestre 2022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0</v>
      </c>
      <c r="Q55" s="19">
        <f>E46</f>
        <v>0</v>
      </c>
      <c r="R55" s="18" t="e">
        <f>I45</f>
        <v>#DIV/0!</v>
      </c>
    </row>
    <row r="56" spans="1:18" ht="16.5" customHeight="1" x14ac:dyDescent="0.3">
      <c r="G56" s="28"/>
      <c r="H56" s="28"/>
      <c r="I56" s="28"/>
      <c r="L56" s="11" t="str">
        <f t="shared" si="5"/>
        <v>704</v>
      </c>
      <c r="M56" s="11" t="str">
        <f t="shared" si="5"/>
        <v>Prechiusura al ° trimestre 2022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0</v>
      </c>
      <c r="R56" s="18" t="e">
        <f ca="1">I48</f>
        <v>#DIV/0!</v>
      </c>
    </row>
    <row r="57" spans="1:18" ht="16.5" customHeight="1" x14ac:dyDescent="0.3">
      <c r="A57" s="61" t="s">
        <v>44</v>
      </c>
      <c r="B57" s="14" t="s">
        <v>45</v>
      </c>
      <c r="C57" s="27">
        <f ca="1">[1]SKASST_TOT!C$37</f>
        <v>28162514</v>
      </c>
      <c r="D57" s="27">
        <f ca="1">[1]SKASST_TOT!D$37</f>
        <v>23433183</v>
      </c>
      <c r="E57" s="27">
        <f ca="1">[1]SKASST_TOT!E$37</f>
        <v>-4729331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704</v>
      </c>
      <c r="M57" s="11" t="str">
        <f t="shared" si="5"/>
        <v>Prechiusura al ° trimestre 2022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0</v>
      </c>
      <c r="Q57" s="19">
        <f>E52</f>
        <v>0</v>
      </c>
      <c r="R57" s="18" t="e">
        <f>I51</f>
        <v>#DIV/0!</v>
      </c>
    </row>
    <row r="58" spans="1:18" ht="16.5" customHeight="1" x14ac:dyDescent="0.3">
      <c r="A58" s="62"/>
      <c r="B58" s="20" t="s">
        <v>11</v>
      </c>
      <c r="C58" s="21">
        <f>+'[1]NI-San'!N1749</f>
        <v>0</v>
      </c>
      <c r="D58" s="21">
        <f>+'[1]NI-San'!O1749</f>
        <v>0</v>
      </c>
      <c r="E58" s="21">
        <f>+'[1]NI-San'!R1749</f>
        <v>0</v>
      </c>
      <c r="F58" s="22"/>
      <c r="G58" s="23"/>
      <c r="H58" s="23"/>
      <c r="I58" s="23"/>
      <c r="L58" s="11" t="str">
        <f t="shared" si="5"/>
        <v>704</v>
      </c>
      <c r="M58" s="11" t="str">
        <f t="shared" si="5"/>
        <v>Prechiusura al ° trimestre 2022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0</v>
      </c>
      <c r="Q58" s="19">
        <f>E55</f>
        <v>0</v>
      </c>
      <c r="R58" s="18" t="e">
        <f>I54</f>
        <v>#DIV/0!</v>
      </c>
    </row>
    <row r="59" spans="1:18" ht="17.25" customHeight="1" x14ac:dyDescent="0.3">
      <c r="B59" s="58"/>
      <c r="L59" s="11" t="str">
        <f t="shared" si="5"/>
        <v>704</v>
      </c>
      <c r="M59" s="63" t="str">
        <f t="shared" si="5"/>
        <v>Prechiusura al ° trimestre 2022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-4729331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46</v>
      </c>
    </row>
    <row r="61" spans="1:18" ht="35.25" customHeight="1" x14ac:dyDescent="0.3">
      <c r="A61" s="64" t="s">
        <v>47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48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49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50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51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sheetProtection password="D544" sheet="1" objects="1" scenarios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84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Rocca Giuseppe Francesco</dc:creator>
  <cp:lastModifiedBy>Rocca Giuseppe Francesco</cp:lastModifiedBy>
  <dcterms:created xsi:type="dcterms:W3CDTF">2023-07-04T06:43:46Z</dcterms:created>
  <dcterms:modified xsi:type="dcterms:W3CDTF">2023-07-04T06:44:56Z</dcterms:modified>
</cp:coreProperties>
</file>